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cb7d9e75f817a5/Documents/Reyke/Artikel skripsi/Analisis Data/analisis data fix/"/>
    </mc:Choice>
  </mc:AlternateContent>
  <xr:revisionPtr revIDLastSave="2" documentId="13_ncr:1_{9B09AE0D-AF72-4E3B-9E02-194F1859F960}" xr6:coauthVersionLast="47" xr6:coauthVersionMax="47" xr10:uidLastSave="{193165AF-CC17-448D-92FB-041CF5012118}"/>
  <bookViews>
    <workbookView xWindow="-108" yWindow="-108" windowWidth="23256" windowHeight="13176" xr2:uid="{5F4D647F-42FA-47FA-9562-16F225DEED0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6" i="1" l="1"/>
  <c r="AX7" i="1"/>
  <c r="AX8" i="1"/>
  <c r="AX9" i="1"/>
  <c r="AX10" i="1"/>
  <c r="AX11" i="1"/>
  <c r="AX12" i="1"/>
  <c r="AX13" i="1"/>
  <c r="AX14" i="1"/>
  <c r="AX15" i="1"/>
  <c r="AX16" i="1"/>
  <c r="AX5" i="1"/>
  <c r="AS6" i="1"/>
  <c r="AS7" i="1"/>
  <c r="AS8" i="1"/>
  <c r="AS9" i="1"/>
  <c r="AS10" i="1"/>
  <c r="AS11" i="1"/>
  <c r="AS12" i="1"/>
  <c r="AS13" i="1"/>
  <c r="AS14" i="1"/>
  <c r="AS15" i="1"/>
  <c r="AS16" i="1"/>
  <c r="AS5" i="1"/>
  <c r="AN6" i="1"/>
  <c r="AN7" i="1"/>
  <c r="AN8" i="1"/>
  <c r="AN9" i="1"/>
  <c r="AN10" i="1"/>
  <c r="AN11" i="1"/>
  <c r="AN12" i="1"/>
  <c r="AN13" i="1"/>
  <c r="AN14" i="1"/>
  <c r="AN15" i="1"/>
  <c r="AN16" i="1"/>
  <c r="AN5" i="1"/>
  <c r="I13" i="1"/>
  <c r="I12" i="1"/>
  <c r="I11" i="1"/>
  <c r="AW16" i="1" l="1"/>
  <c r="D20" i="1" s="1"/>
  <c r="AR16" i="1"/>
  <c r="C20" i="1" s="1"/>
  <c r="AM16" i="1"/>
  <c r="B20" i="1" s="1"/>
  <c r="F20" i="1" s="1"/>
  <c r="I16" i="1"/>
  <c r="D19" i="1"/>
  <c r="AW15" i="1"/>
  <c r="C19" i="1"/>
  <c r="AR15" i="1"/>
  <c r="AM15" i="1"/>
  <c r="B19" i="1" s="1"/>
  <c r="AW14" i="1"/>
  <c r="D18" i="1" s="1"/>
  <c r="AR14" i="1"/>
  <c r="C18" i="1" s="1"/>
  <c r="AM14" i="1"/>
  <c r="B18" i="1" s="1"/>
  <c r="F18" i="1" s="1"/>
  <c r="AW13" i="1"/>
  <c r="D17" i="1" s="1"/>
  <c r="AR13" i="1"/>
  <c r="C17" i="1" s="1"/>
  <c r="AM13" i="1"/>
  <c r="B17" i="1" s="1"/>
  <c r="F17" i="1" s="1"/>
  <c r="AW12" i="1"/>
  <c r="D16" i="1" s="1"/>
  <c r="AR12" i="1"/>
  <c r="C16" i="1" s="1"/>
  <c r="AM12" i="1"/>
  <c r="B16" i="1" s="1"/>
  <c r="I14" i="1"/>
  <c r="AW11" i="1"/>
  <c r="D15" i="1" s="1"/>
  <c r="AR11" i="1"/>
  <c r="C15" i="1" s="1"/>
  <c r="AM11" i="1"/>
  <c r="B15" i="1" s="1"/>
  <c r="AW10" i="1"/>
  <c r="D14" i="1" s="1"/>
  <c r="C14" i="1"/>
  <c r="AR10" i="1"/>
  <c r="AM10" i="1"/>
  <c r="B14" i="1" s="1"/>
  <c r="AW9" i="1"/>
  <c r="D13" i="1" s="1"/>
  <c r="AR9" i="1"/>
  <c r="C13" i="1" s="1"/>
  <c r="AM9" i="1"/>
  <c r="B13" i="1" s="1"/>
  <c r="AW8" i="1"/>
  <c r="D12" i="1" s="1"/>
  <c r="AR8" i="1"/>
  <c r="C12" i="1" s="1"/>
  <c r="AM8" i="1"/>
  <c r="B12" i="1" s="1"/>
  <c r="F12" i="1" s="1"/>
  <c r="AW7" i="1"/>
  <c r="D11" i="1" s="1"/>
  <c r="AR7" i="1"/>
  <c r="C11" i="1" s="1"/>
  <c r="AM7" i="1"/>
  <c r="B11" i="1" s="1"/>
  <c r="F11" i="1" s="1"/>
  <c r="AW6" i="1"/>
  <c r="D10" i="1" s="1"/>
  <c r="AR6" i="1"/>
  <c r="C10" i="1" s="1"/>
  <c r="AM6" i="1"/>
  <c r="B10" i="1" s="1"/>
  <c r="AW5" i="1"/>
  <c r="D9" i="1" s="1"/>
  <c r="AR5" i="1"/>
  <c r="C9" i="1" s="1"/>
  <c r="AM5" i="1"/>
  <c r="B9" i="1" s="1"/>
  <c r="F10" i="1" l="1"/>
  <c r="F14" i="1"/>
  <c r="F15" i="1"/>
  <c r="F16" i="1"/>
  <c r="F9" i="1"/>
  <c r="F13" i="1"/>
  <c r="F19" i="1"/>
  <c r="E19" i="1"/>
  <c r="D30" i="1" s="1"/>
  <c r="E10" i="1"/>
  <c r="E14" i="1"/>
  <c r="E16" i="1"/>
  <c r="C31" i="1" s="1"/>
  <c r="E9" i="1"/>
  <c r="B21" i="1"/>
  <c r="E17" i="1"/>
  <c r="E18" i="1"/>
  <c r="E20" i="1"/>
  <c r="C21" i="1"/>
  <c r="E12" i="1"/>
  <c r="E13" i="1"/>
  <c r="E15" i="1"/>
  <c r="D21" i="1"/>
  <c r="E11" i="1"/>
  <c r="I15" i="1"/>
  <c r="O14" i="1" s="1"/>
  <c r="N12" i="1" l="1"/>
  <c r="N11" i="1"/>
  <c r="O11" i="1"/>
  <c r="N13" i="1"/>
  <c r="C29" i="1"/>
  <c r="B29" i="1"/>
  <c r="C28" i="1"/>
  <c r="D29" i="1"/>
  <c r="E29" i="1" s="1"/>
  <c r="F29" i="1" s="1"/>
  <c r="B30" i="1"/>
  <c r="B31" i="1"/>
  <c r="D28" i="1"/>
  <c r="B28" i="1"/>
  <c r="E21" i="1"/>
  <c r="I4" i="1" s="1"/>
  <c r="N10" i="1"/>
  <c r="O12" i="1"/>
  <c r="O10" i="1"/>
  <c r="C30" i="1"/>
  <c r="D31" i="1"/>
  <c r="N14" i="1"/>
  <c r="O13" i="1"/>
  <c r="B32" i="1" l="1"/>
  <c r="E28" i="1"/>
  <c r="F28" i="1" s="1"/>
  <c r="E31" i="1"/>
  <c r="F31" i="1" s="1"/>
  <c r="D32" i="1"/>
  <c r="D33" i="1" s="1"/>
  <c r="E30" i="1"/>
  <c r="F30" i="1" s="1"/>
  <c r="J16" i="1"/>
  <c r="J11" i="1"/>
  <c r="J10" i="1"/>
  <c r="K10" i="1" s="1"/>
  <c r="C32" i="1"/>
  <c r="C33" i="1" s="1"/>
  <c r="J12" i="1" l="1"/>
  <c r="K12" i="1" s="1"/>
  <c r="J15" i="1"/>
  <c r="K15" i="1" s="1"/>
  <c r="J13" i="1"/>
  <c r="K13" i="1" s="1"/>
  <c r="K11" i="1"/>
  <c r="B33" i="1"/>
  <c r="E32" i="1"/>
  <c r="L11" i="1" l="1"/>
  <c r="L13" i="1"/>
  <c r="L12" i="1"/>
  <c r="L10" i="1"/>
  <c r="J14" i="1"/>
  <c r="K14" i="1" s="1"/>
  <c r="L14" i="1" s="1"/>
</calcChain>
</file>

<file path=xl/sharedStrings.xml><?xml version="1.0" encoding="utf-8"?>
<sst xmlns="http://schemas.openxmlformats.org/spreadsheetml/2006/main" count="87" uniqueCount="55">
  <si>
    <t>p</t>
  </si>
  <si>
    <t>w</t>
  </si>
  <si>
    <t>r</t>
  </si>
  <si>
    <t>Perlakuan</t>
  </si>
  <si>
    <t>Ulangan I</t>
  </si>
  <si>
    <t>Jumlah</t>
  </si>
  <si>
    <t>Rata2</t>
  </si>
  <si>
    <t>Ulangan II</t>
  </si>
  <si>
    <t>Ulangan III</t>
  </si>
  <si>
    <t xml:space="preserve">Jumlah </t>
  </si>
  <si>
    <t>FK</t>
  </si>
  <si>
    <t>Tanaman 1</t>
  </si>
  <si>
    <t>Tanaman 2</t>
  </si>
  <si>
    <t>P1W1</t>
  </si>
  <si>
    <t>P2W1</t>
  </si>
  <si>
    <t>Ulangan</t>
  </si>
  <si>
    <t>Rata²</t>
  </si>
  <si>
    <t>P3W1</t>
  </si>
  <si>
    <t>I</t>
  </si>
  <si>
    <t>II</t>
  </si>
  <si>
    <t>III</t>
  </si>
  <si>
    <t>P4W1</t>
  </si>
  <si>
    <t>SK</t>
  </si>
  <si>
    <t>db</t>
  </si>
  <si>
    <t>JK</t>
  </si>
  <si>
    <t>KT</t>
  </si>
  <si>
    <t>Fhitung</t>
  </si>
  <si>
    <t>F 5%</t>
  </si>
  <si>
    <t>F 1%</t>
  </si>
  <si>
    <t>P1W2</t>
  </si>
  <si>
    <t>Kelompok</t>
  </si>
  <si>
    <t>tn</t>
  </si>
  <si>
    <t>P2W2</t>
  </si>
  <si>
    <t>P3W2</t>
  </si>
  <si>
    <t>P</t>
  </si>
  <si>
    <t>P4W2</t>
  </si>
  <si>
    <t>W</t>
  </si>
  <si>
    <t>P1W3</t>
  </si>
  <si>
    <t>PW</t>
  </si>
  <si>
    <t>P2W3</t>
  </si>
  <si>
    <t>Galat</t>
  </si>
  <si>
    <t>P3W3</t>
  </si>
  <si>
    <t>Total</t>
  </si>
  <si>
    <t>P4W3</t>
  </si>
  <si>
    <t>Tabel 2 Arah</t>
  </si>
  <si>
    <t>Rata</t>
  </si>
  <si>
    <t>W1</t>
  </si>
  <si>
    <t>W2</t>
  </si>
  <si>
    <t>W3</t>
  </si>
  <si>
    <t>P1</t>
  </si>
  <si>
    <t>P2</t>
  </si>
  <si>
    <t>P3</t>
  </si>
  <si>
    <t>P4</t>
  </si>
  <si>
    <t>Data Panjang Akar tiap Tanaman</t>
  </si>
  <si>
    <t>Analisis Ragam Panjang Akar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</si>
</sst>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3" fillId="0" borderId="0" xfId="0" applyNumberFormat="1" applyFont="1"/>
    <xf numFmtId="165" fontId="3" fillId="0" borderId="0" xfId="0" applyNumberFormat="1" applyFont="1"/>
    <xf numFmtId="0" fontId="3" fillId="0" borderId="5" xfId="0" applyFont="1" applyBorder="1"/>
    <xf numFmtId="1" fontId="3" fillId="0" borderId="5" xfId="0" applyNumberFormat="1" applyFont="1" applyBorder="1"/>
    <xf numFmtId="165" fontId="3" fillId="0" borderId="5" xfId="0" applyNumberFormat="1" applyFont="1" applyBorder="1"/>
    <xf numFmtId="0" fontId="3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18A5A-4EF8-4C0C-88CF-37F126E2CE32}">
  <dimension ref="A1:AX33"/>
  <sheetViews>
    <sheetView tabSelected="1" workbookViewId="0">
      <selection activeCell="AJ2" sqref="AJ2:AX16"/>
    </sheetView>
  </sheetViews>
  <sheetFormatPr defaultColWidth="9" defaultRowHeight="13.8" x14ac:dyDescent="0.25"/>
  <cols>
    <col min="1" max="1" width="11" style="1" customWidth="1"/>
    <col min="2" max="7" width="9" style="1"/>
    <col min="8" max="8" width="11.88671875" style="1" customWidth="1"/>
    <col min="9" max="17" width="9" style="1"/>
    <col min="18" max="18" width="11.5546875" style="1" customWidth="1"/>
    <col min="19" max="22" width="10.109375" style="1" customWidth="1"/>
    <col min="23" max="23" width="3.5546875" style="1" customWidth="1"/>
    <col min="24" max="27" width="10.109375" style="1" customWidth="1"/>
    <col min="28" max="28" width="4.109375" style="1" customWidth="1"/>
    <col min="29" max="30" width="10.109375" style="1" customWidth="1"/>
    <col min="31" max="16384" width="9" style="1"/>
  </cols>
  <sheetData>
    <row r="1" spans="1:50" x14ac:dyDescent="0.25">
      <c r="H1" s="1" t="s">
        <v>0</v>
      </c>
      <c r="I1" s="1">
        <v>4</v>
      </c>
    </row>
    <row r="2" spans="1:50" x14ac:dyDescent="0.25">
      <c r="H2" s="1" t="s">
        <v>1</v>
      </c>
      <c r="I2" s="1">
        <v>3</v>
      </c>
      <c r="AJ2" s="2" t="s">
        <v>53</v>
      </c>
    </row>
    <row r="3" spans="1:50" x14ac:dyDescent="0.25">
      <c r="H3" s="1" t="s">
        <v>2</v>
      </c>
      <c r="I3" s="1">
        <v>3</v>
      </c>
      <c r="AJ3" s="19" t="s">
        <v>3</v>
      </c>
      <c r="AK3" s="26" t="s">
        <v>4</v>
      </c>
      <c r="AL3" s="26"/>
      <c r="AM3" s="26" t="s">
        <v>5</v>
      </c>
      <c r="AN3" s="26" t="s">
        <v>6</v>
      </c>
      <c r="AO3" s="27"/>
      <c r="AP3" s="26" t="s">
        <v>7</v>
      </c>
      <c r="AQ3" s="26"/>
      <c r="AR3" s="26" t="s">
        <v>5</v>
      </c>
      <c r="AS3" s="26" t="s">
        <v>6</v>
      </c>
      <c r="AT3" s="27"/>
      <c r="AU3" s="26" t="s">
        <v>8</v>
      </c>
      <c r="AV3" s="26"/>
      <c r="AW3" s="26" t="s">
        <v>9</v>
      </c>
      <c r="AX3" s="26" t="s">
        <v>6</v>
      </c>
    </row>
    <row r="4" spans="1:50" x14ac:dyDescent="0.25">
      <c r="H4" s="1" t="s">
        <v>10</v>
      </c>
      <c r="I4" s="5">
        <f>E21^2/36</f>
        <v>10392.103402777781</v>
      </c>
      <c r="AJ4" s="19"/>
      <c r="AK4" s="4" t="s">
        <v>11</v>
      </c>
      <c r="AL4" s="4" t="s">
        <v>12</v>
      </c>
      <c r="AM4" s="26"/>
      <c r="AN4" s="26"/>
      <c r="AO4" s="28"/>
      <c r="AP4" s="4" t="s">
        <v>11</v>
      </c>
      <c r="AQ4" s="4" t="s">
        <v>12</v>
      </c>
      <c r="AR4" s="26"/>
      <c r="AS4" s="26"/>
      <c r="AT4" s="28"/>
      <c r="AU4" s="4" t="s">
        <v>11</v>
      </c>
      <c r="AV4" s="4" t="s">
        <v>12</v>
      </c>
      <c r="AW4" s="26"/>
      <c r="AX4" s="26"/>
    </row>
    <row r="5" spans="1:50" x14ac:dyDescent="0.25">
      <c r="AJ5" s="3" t="s">
        <v>13</v>
      </c>
      <c r="AK5" s="4">
        <v>19.5</v>
      </c>
      <c r="AL5" s="4">
        <v>23.6</v>
      </c>
      <c r="AM5" s="4">
        <f t="shared" ref="AM5:AM16" si="0">SUM(AK5:AL5)</f>
        <v>43.1</v>
      </c>
      <c r="AN5" s="4">
        <f>AVERAGE(AK5:AL5)</f>
        <v>21.55</v>
      </c>
      <c r="AO5" s="28"/>
      <c r="AP5" s="4">
        <v>21.3</v>
      </c>
      <c r="AQ5" s="4">
        <v>18.3</v>
      </c>
      <c r="AR5" s="4">
        <f t="shared" ref="AR5:AR16" si="1">SUM(AP5:AQ5)</f>
        <v>39.6</v>
      </c>
      <c r="AS5" s="4">
        <f>AVERAGE(AP5:AQ5)</f>
        <v>19.8</v>
      </c>
      <c r="AT5" s="28"/>
      <c r="AU5" s="4">
        <v>16.399999999999999</v>
      </c>
      <c r="AV5" s="4">
        <v>13.1</v>
      </c>
      <c r="AW5" s="4">
        <f t="shared" ref="AW5:AW16" si="2">SUM(AU5:AV5)</f>
        <v>29.5</v>
      </c>
      <c r="AX5" s="4">
        <f>AVERAGE(AU5:AV5)</f>
        <v>14.75</v>
      </c>
    </row>
    <row r="6" spans="1:50" x14ac:dyDescent="0.25">
      <c r="AJ6" s="3" t="s">
        <v>14</v>
      </c>
      <c r="AK6" s="4">
        <v>19.399999999999999</v>
      </c>
      <c r="AL6" s="4">
        <v>18.100000000000001</v>
      </c>
      <c r="AM6" s="4">
        <f t="shared" si="0"/>
        <v>37.5</v>
      </c>
      <c r="AN6" s="4">
        <f t="shared" ref="AN6:AN16" si="3">AVERAGE(AK6:AL6)</f>
        <v>18.75</v>
      </c>
      <c r="AO6" s="28"/>
      <c r="AP6" s="4">
        <v>20.5</v>
      </c>
      <c r="AQ6" s="4">
        <v>15</v>
      </c>
      <c r="AR6" s="4">
        <f t="shared" si="1"/>
        <v>35.5</v>
      </c>
      <c r="AS6" s="4">
        <f t="shared" ref="AS6:AS16" si="4">AVERAGE(AP6:AQ6)</f>
        <v>17.75</v>
      </c>
      <c r="AT6" s="28"/>
      <c r="AU6" s="4">
        <v>24.3</v>
      </c>
      <c r="AV6" s="4">
        <v>17.2</v>
      </c>
      <c r="AW6" s="4">
        <f t="shared" si="2"/>
        <v>41.5</v>
      </c>
      <c r="AX6" s="4">
        <f t="shared" ref="AX6:AX16" si="5">AVERAGE(AU6:AV6)</f>
        <v>20.75</v>
      </c>
    </row>
    <row r="7" spans="1:50" x14ac:dyDescent="0.25">
      <c r="A7" s="19" t="s">
        <v>3</v>
      </c>
      <c r="B7" s="20" t="s">
        <v>15</v>
      </c>
      <c r="C7" s="20"/>
      <c r="D7" s="20"/>
      <c r="E7" s="21" t="s">
        <v>5</v>
      </c>
      <c r="F7" s="21" t="s">
        <v>16</v>
      </c>
      <c r="AJ7" s="3" t="s">
        <v>17</v>
      </c>
      <c r="AK7" s="4">
        <v>14.5</v>
      </c>
      <c r="AL7" s="4">
        <v>12.9</v>
      </c>
      <c r="AM7" s="4">
        <f t="shared" si="0"/>
        <v>27.4</v>
      </c>
      <c r="AN7" s="4">
        <f t="shared" si="3"/>
        <v>13.7</v>
      </c>
      <c r="AO7" s="28"/>
      <c r="AP7" s="4">
        <v>13.7</v>
      </c>
      <c r="AQ7" s="4">
        <v>13.5</v>
      </c>
      <c r="AR7" s="4">
        <f t="shared" si="1"/>
        <v>27.2</v>
      </c>
      <c r="AS7" s="4">
        <f t="shared" si="4"/>
        <v>13.6</v>
      </c>
      <c r="AT7" s="28"/>
      <c r="AU7" s="4">
        <v>18.5</v>
      </c>
      <c r="AV7" s="4">
        <v>17.3</v>
      </c>
      <c r="AW7" s="4">
        <f t="shared" si="2"/>
        <v>35.799999999999997</v>
      </c>
      <c r="AX7" s="4">
        <f t="shared" si="5"/>
        <v>17.899999999999999</v>
      </c>
    </row>
    <row r="8" spans="1:50" x14ac:dyDescent="0.25">
      <c r="A8" s="19"/>
      <c r="B8" s="6" t="s">
        <v>18</v>
      </c>
      <c r="C8" s="6" t="s">
        <v>19</v>
      </c>
      <c r="D8" s="6" t="s">
        <v>20</v>
      </c>
      <c r="E8" s="22"/>
      <c r="F8" s="22"/>
      <c r="H8" s="7" t="s">
        <v>54</v>
      </c>
      <c r="I8" s="8"/>
      <c r="J8" s="8"/>
      <c r="K8" s="8"/>
      <c r="L8" s="8"/>
      <c r="M8" s="8"/>
      <c r="N8" s="8"/>
      <c r="O8" s="8"/>
      <c r="AJ8" s="3" t="s">
        <v>21</v>
      </c>
      <c r="AK8" s="4">
        <v>14.5</v>
      </c>
      <c r="AL8" s="4">
        <v>10.9</v>
      </c>
      <c r="AM8" s="4">
        <f t="shared" si="0"/>
        <v>25.4</v>
      </c>
      <c r="AN8" s="4">
        <f t="shared" si="3"/>
        <v>12.7</v>
      </c>
      <c r="AO8" s="28"/>
      <c r="AP8" s="4">
        <v>17.399999999999999</v>
      </c>
      <c r="AQ8" s="4">
        <v>22.1</v>
      </c>
      <c r="AR8" s="4">
        <f t="shared" si="1"/>
        <v>39.5</v>
      </c>
      <c r="AS8" s="4">
        <f t="shared" si="4"/>
        <v>19.75</v>
      </c>
      <c r="AT8" s="28"/>
      <c r="AU8" s="4">
        <v>17.100000000000001</v>
      </c>
      <c r="AV8" s="4">
        <v>21.7</v>
      </c>
      <c r="AW8" s="4">
        <f t="shared" si="2"/>
        <v>38.799999999999997</v>
      </c>
      <c r="AX8" s="4">
        <f t="shared" si="5"/>
        <v>19.399999999999999</v>
      </c>
    </row>
    <row r="9" spans="1:50" x14ac:dyDescent="0.25">
      <c r="A9" s="6" t="s">
        <v>13</v>
      </c>
      <c r="B9" s="9">
        <f>AN5</f>
        <v>21.55</v>
      </c>
      <c r="C9" s="9">
        <f>AS5</f>
        <v>19.8</v>
      </c>
      <c r="D9" s="9">
        <f>AX5</f>
        <v>14.75</v>
      </c>
      <c r="E9" s="6">
        <f t="shared" ref="E9:E20" si="6">SUM(B9:D9)</f>
        <v>56.1</v>
      </c>
      <c r="F9" s="10">
        <f>AVERAGE(B9:D9)</f>
        <v>18.7</v>
      </c>
      <c r="H9" s="11" t="s">
        <v>22</v>
      </c>
      <c r="I9" s="11" t="s">
        <v>23</v>
      </c>
      <c r="J9" s="11" t="s">
        <v>24</v>
      </c>
      <c r="K9" s="11" t="s">
        <v>25</v>
      </c>
      <c r="L9" s="11" t="s">
        <v>26</v>
      </c>
      <c r="M9" s="11"/>
      <c r="N9" s="11" t="s">
        <v>27</v>
      </c>
      <c r="O9" s="11" t="s">
        <v>28</v>
      </c>
      <c r="AJ9" s="3" t="s">
        <v>29</v>
      </c>
      <c r="AK9" s="4">
        <v>13.6</v>
      </c>
      <c r="AL9" s="4">
        <v>15.6</v>
      </c>
      <c r="AM9" s="4">
        <f t="shared" si="0"/>
        <v>29.2</v>
      </c>
      <c r="AN9" s="4">
        <f t="shared" si="3"/>
        <v>14.6</v>
      </c>
      <c r="AO9" s="28"/>
      <c r="AP9" s="4">
        <v>18.2</v>
      </c>
      <c r="AQ9" s="4">
        <v>19.899999999999999</v>
      </c>
      <c r="AR9" s="4">
        <f t="shared" si="1"/>
        <v>38.099999999999994</v>
      </c>
      <c r="AS9" s="4">
        <f t="shared" si="4"/>
        <v>19.049999999999997</v>
      </c>
      <c r="AT9" s="28"/>
      <c r="AU9" s="4">
        <v>13.6</v>
      </c>
      <c r="AV9" s="4">
        <v>26</v>
      </c>
      <c r="AW9" s="4">
        <f t="shared" si="2"/>
        <v>39.6</v>
      </c>
      <c r="AX9" s="4">
        <f t="shared" si="5"/>
        <v>19.8</v>
      </c>
    </row>
    <row r="10" spans="1:50" x14ac:dyDescent="0.25">
      <c r="A10" s="6" t="s">
        <v>14</v>
      </c>
      <c r="B10" s="9">
        <f>AN6</f>
        <v>18.75</v>
      </c>
      <c r="C10" s="9">
        <f>AS6</f>
        <v>17.75</v>
      </c>
      <c r="D10" s="9">
        <f>AX6</f>
        <v>20.75</v>
      </c>
      <c r="E10" s="6">
        <f t="shared" si="6"/>
        <v>57.25</v>
      </c>
      <c r="F10" s="10">
        <f t="shared" ref="F10:F20" si="7">AVERAGE(B10:D10)</f>
        <v>19.083333333333332</v>
      </c>
      <c r="H10" s="8" t="s">
        <v>30</v>
      </c>
      <c r="I10" s="12">
        <v>2</v>
      </c>
      <c r="J10" s="13">
        <f>SUMSQ(B21:D21)/12-I4</f>
        <v>24.944305555553001</v>
      </c>
      <c r="K10" s="13">
        <f t="shared" ref="K10:K15" si="8">J10/I10</f>
        <v>12.4721527777765</v>
      </c>
      <c r="L10" s="13">
        <f>K10/K$15</f>
        <v>1.6618220420603993</v>
      </c>
      <c r="M10" s="8" t="s">
        <v>31</v>
      </c>
      <c r="N10" s="13">
        <f t="shared" ref="N10:N14" si="9">FINV(0.05,I10,I$15)</f>
        <v>3.4433567793667246</v>
      </c>
      <c r="O10" s="13">
        <f t="shared" ref="O10:O14" si="10">FINV(0.01,I10,I$15)</f>
        <v>5.7190219124822725</v>
      </c>
      <c r="AJ10" s="3" t="s">
        <v>32</v>
      </c>
      <c r="AK10" s="4">
        <v>8.5</v>
      </c>
      <c r="AL10" s="4">
        <v>17.100000000000001</v>
      </c>
      <c r="AM10" s="4">
        <f t="shared" si="0"/>
        <v>25.6</v>
      </c>
      <c r="AN10" s="4">
        <f t="shared" si="3"/>
        <v>12.8</v>
      </c>
      <c r="AO10" s="28"/>
      <c r="AP10" s="4">
        <v>19</v>
      </c>
      <c r="AQ10" s="4">
        <v>18.600000000000001</v>
      </c>
      <c r="AR10" s="4">
        <f t="shared" si="1"/>
        <v>37.6</v>
      </c>
      <c r="AS10" s="4">
        <f t="shared" si="4"/>
        <v>18.8</v>
      </c>
      <c r="AT10" s="28"/>
      <c r="AU10" s="4">
        <v>19.5</v>
      </c>
      <c r="AV10" s="4">
        <v>22.2</v>
      </c>
      <c r="AW10" s="4">
        <f t="shared" si="2"/>
        <v>41.7</v>
      </c>
      <c r="AX10" s="4">
        <f t="shared" si="5"/>
        <v>20.85</v>
      </c>
    </row>
    <row r="11" spans="1:50" x14ac:dyDescent="0.25">
      <c r="A11" s="6" t="s">
        <v>17</v>
      </c>
      <c r="B11" s="9">
        <f>AN7</f>
        <v>13.7</v>
      </c>
      <c r="C11" s="9">
        <f>AS7</f>
        <v>13.6</v>
      </c>
      <c r="D11" s="9">
        <f>AX7</f>
        <v>17.899999999999999</v>
      </c>
      <c r="E11" s="6">
        <f t="shared" si="6"/>
        <v>45.199999999999996</v>
      </c>
      <c r="F11" s="10">
        <f t="shared" si="7"/>
        <v>15.066666666666665</v>
      </c>
      <c r="H11" s="8" t="s">
        <v>3</v>
      </c>
      <c r="I11" s="12">
        <f>I1*I2-1</f>
        <v>11</v>
      </c>
      <c r="J11" s="13">
        <f>SUMSQ(E9:E20)/3-I4</f>
        <v>85.827430555553292</v>
      </c>
      <c r="K11" s="13">
        <f t="shared" si="8"/>
        <v>7.8024936868684813</v>
      </c>
      <c r="L11" s="13">
        <f>K11/K$15</f>
        <v>1.039624531779249</v>
      </c>
      <c r="M11" s="8" t="s">
        <v>31</v>
      </c>
      <c r="N11" s="13">
        <f t="shared" si="9"/>
        <v>2.2585183566229916</v>
      </c>
      <c r="O11" s="13">
        <f t="shared" si="10"/>
        <v>3.1837421959607717</v>
      </c>
      <c r="AJ11" s="3" t="s">
        <v>33</v>
      </c>
      <c r="AK11" s="4">
        <v>19</v>
      </c>
      <c r="AL11" s="4">
        <v>17.7</v>
      </c>
      <c r="AM11" s="4">
        <f t="shared" si="0"/>
        <v>36.700000000000003</v>
      </c>
      <c r="AN11" s="4">
        <f t="shared" si="3"/>
        <v>18.350000000000001</v>
      </c>
      <c r="AO11" s="28"/>
      <c r="AP11" s="4">
        <v>15.3</v>
      </c>
      <c r="AQ11" s="4">
        <v>18.100000000000001</v>
      </c>
      <c r="AR11" s="4">
        <f t="shared" si="1"/>
        <v>33.400000000000006</v>
      </c>
      <c r="AS11" s="4">
        <f t="shared" si="4"/>
        <v>16.700000000000003</v>
      </c>
      <c r="AT11" s="28"/>
      <c r="AU11" s="4">
        <v>32.299999999999997</v>
      </c>
      <c r="AV11" s="4">
        <v>14.8</v>
      </c>
      <c r="AW11" s="4">
        <f t="shared" si="2"/>
        <v>47.099999999999994</v>
      </c>
      <c r="AX11" s="4">
        <f t="shared" si="5"/>
        <v>23.549999999999997</v>
      </c>
    </row>
    <row r="12" spans="1:50" x14ac:dyDescent="0.25">
      <c r="A12" s="6" t="s">
        <v>21</v>
      </c>
      <c r="B12" s="9">
        <f>AN8</f>
        <v>12.7</v>
      </c>
      <c r="C12" s="9">
        <f>AS8</f>
        <v>19.75</v>
      </c>
      <c r="D12" s="9">
        <f>AX8</f>
        <v>19.399999999999999</v>
      </c>
      <c r="E12" s="6">
        <f t="shared" si="6"/>
        <v>51.85</v>
      </c>
      <c r="F12" s="10">
        <f t="shared" si="7"/>
        <v>17.283333333333335</v>
      </c>
      <c r="H12" s="8" t="s">
        <v>34</v>
      </c>
      <c r="I12" s="12">
        <f>I1-1</f>
        <v>3</v>
      </c>
      <c r="J12" s="13">
        <f>SUMSQ(E28:E31)/9-I4</f>
        <v>9.4040972222192067</v>
      </c>
      <c r="K12" s="13">
        <f t="shared" si="8"/>
        <v>3.1346990740730689</v>
      </c>
      <c r="L12" s="13">
        <f t="shared" ref="L12:L14" si="11">K12/K$15</f>
        <v>0.41767544940622925</v>
      </c>
      <c r="M12" s="8" t="s">
        <v>31</v>
      </c>
      <c r="N12" s="13">
        <f t="shared" si="9"/>
        <v>3.0491249886524128</v>
      </c>
      <c r="O12" s="13">
        <f t="shared" si="10"/>
        <v>4.8166057778160596</v>
      </c>
      <c r="AJ12" s="3" t="s">
        <v>35</v>
      </c>
      <c r="AK12" s="4">
        <v>15.5</v>
      </c>
      <c r="AL12" s="4">
        <v>15.2</v>
      </c>
      <c r="AM12" s="4">
        <f t="shared" si="0"/>
        <v>30.7</v>
      </c>
      <c r="AN12" s="4">
        <f t="shared" si="3"/>
        <v>15.35</v>
      </c>
      <c r="AO12" s="28"/>
      <c r="AP12" s="4">
        <v>13.9</v>
      </c>
      <c r="AQ12" s="4">
        <v>16.3</v>
      </c>
      <c r="AR12" s="4">
        <f t="shared" si="1"/>
        <v>30.200000000000003</v>
      </c>
      <c r="AS12" s="4">
        <f t="shared" si="4"/>
        <v>15.100000000000001</v>
      </c>
      <c r="AT12" s="28"/>
      <c r="AU12" s="4">
        <v>14.9</v>
      </c>
      <c r="AV12" s="4">
        <v>13.8</v>
      </c>
      <c r="AW12" s="4">
        <f t="shared" si="2"/>
        <v>28.700000000000003</v>
      </c>
      <c r="AX12" s="4">
        <f t="shared" si="5"/>
        <v>14.350000000000001</v>
      </c>
    </row>
    <row r="13" spans="1:50" x14ac:dyDescent="0.25">
      <c r="A13" s="6" t="s">
        <v>29</v>
      </c>
      <c r="B13" s="9">
        <f>AN9</f>
        <v>14.6</v>
      </c>
      <c r="C13" s="9">
        <f>AS9</f>
        <v>19.049999999999997</v>
      </c>
      <c r="D13" s="9">
        <f>AX9</f>
        <v>19.8</v>
      </c>
      <c r="E13" s="6">
        <f t="shared" si="6"/>
        <v>53.45</v>
      </c>
      <c r="F13" s="10">
        <f t="shared" si="7"/>
        <v>17.816666666666666</v>
      </c>
      <c r="H13" s="8" t="s">
        <v>36</v>
      </c>
      <c r="I13" s="12">
        <f>I2-1</f>
        <v>2</v>
      </c>
      <c r="J13" s="13">
        <f>SUMSQ(B32:D32)/12-I4</f>
        <v>17.850972222218843</v>
      </c>
      <c r="K13" s="13">
        <f t="shared" si="8"/>
        <v>8.9254861111094215</v>
      </c>
      <c r="L13" s="13">
        <f t="shared" si="11"/>
        <v>1.1892549602162505</v>
      </c>
      <c r="M13" s="8" t="s">
        <v>31</v>
      </c>
      <c r="N13" s="13">
        <f t="shared" si="9"/>
        <v>3.4433567793667246</v>
      </c>
      <c r="O13" s="13">
        <f t="shared" si="10"/>
        <v>5.7190219124822725</v>
      </c>
      <c r="AJ13" s="3" t="s">
        <v>37</v>
      </c>
      <c r="AK13" s="4">
        <v>13.9</v>
      </c>
      <c r="AL13" s="4">
        <v>13.3</v>
      </c>
      <c r="AM13" s="4">
        <f t="shared" si="0"/>
        <v>27.200000000000003</v>
      </c>
      <c r="AN13" s="4">
        <f t="shared" si="3"/>
        <v>13.600000000000001</v>
      </c>
      <c r="AO13" s="28"/>
      <c r="AP13" s="4">
        <v>18.899999999999999</v>
      </c>
      <c r="AQ13" s="4">
        <v>14.8</v>
      </c>
      <c r="AR13" s="4">
        <f t="shared" si="1"/>
        <v>33.700000000000003</v>
      </c>
      <c r="AS13" s="4">
        <f t="shared" si="4"/>
        <v>16.850000000000001</v>
      </c>
      <c r="AT13" s="28"/>
      <c r="AU13" s="4">
        <v>12.2</v>
      </c>
      <c r="AV13" s="4">
        <v>15.9</v>
      </c>
      <c r="AW13" s="4">
        <f t="shared" si="2"/>
        <v>28.1</v>
      </c>
      <c r="AX13" s="4">
        <f t="shared" si="5"/>
        <v>14.05</v>
      </c>
    </row>
    <row r="14" spans="1:50" x14ac:dyDescent="0.25">
      <c r="A14" s="6" t="s">
        <v>32</v>
      </c>
      <c r="B14" s="9">
        <f>AN10</f>
        <v>12.8</v>
      </c>
      <c r="C14" s="9">
        <f>AS10</f>
        <v>18.8</v>
      </c>
      <c r="D14" s="9">
        <f>AX10</f>
        <v>20.85</v>
      </c>
      <c r="E14" s="6">
        <f t="shared" si="6"/>
        <v>52.45</v>
      </c>
      <c r="F14" s="10">
        <f t="shared" si="7"/>
        <v>17.483333333333334</v>
      </c>
      <c r="H14" s="8" t="s">
        <v>38</v>
      </c>
      <c r="I14" s="12">
        <f>I12*I13</f>
        <v>6</v>
      </c>
      <c r="J14" s="13">
        <f>J11-J12-J13</f>
        <v>58.572361111115242</v>
      </c>
      <c r="K14" s="13">
        <f t="shared" si="8"/>
        <v>9.7620601851858737</v>
      </c>
      <c r="L14" s="13">
        <f t="shared" si="11"/>
        <v>1.3007222634867581</v>
      </c>
      <c r="M14" s="8" t="s">
        <v>31</v>
      </c>
      <c r="N14" s="13">
        <f t="shared" si="9"/>
        <v>2.5490614138436585</v>
      </c>
      <c r="O14" s="13">
        <f t="shared" si="10"/>
        <v>3.7583014350037565</v>
      </c>
      <c r="AJ14" s="3" t="s">
        <v>39</v>
      </c>
      <c r="AK14" s="4">
        <v>15.1</v>
      </c>
      <c r="AL14" s="4">
        <v>19.2</v>
      </c>
      <c r="AM14" s="4">
        <f t="shared" si="0"/>
        <v>34.299999999999997</v>
      </c>
      <c r="AN14" s="4">
        <f t="shared" si="3"/>
        <v>17.149999999999999</v>
      </c>
      <c r="AO14" s="28"/>
      <c r="AP14" s="4">
        <v>14.1</v>
      </c>
      <c r="AQ14" s="4">
        <v>11.5</v>
      </c>
      <c r="AR14" s="4">
        <f t="shared" si="1"/>
        <v>25.6</v>
      </c>
      <c r="AS14" s="4">
        <f t="shared" si="4"/>
        <v>12.8</v>
      </c>
      <c r="AT14" s="28"/>
      <c r="AU14" s="4">
        <v>20.3</v>
      </c>
      <c r="AV14" s="4">
        <v>18.8</v>
      </c>
      <c r="AW14" s="4">
        <f t="shared" si="2"/>
        <v>39.1</v>
      </c>
      <c r="AX14" s="4">
        <f t="shared" si="5"/>
        <v>19.55</v>
      </c>
    </row>
    <row r="15" spans="1:50" x14ac:dyDescent="0.25">
      <c r="A15" s="6" t="s">
        <v>33</v>
      </c>
      <c r="B15" s="9">
        <f>AN11</f>
        <v>18.350000000000001</v>
      </c>
      <c r="C15" s="9">
        <f>AS11</f>
        <v>16.700000000000003</v>
      </c>
      <c r="D15" s="9">
        <f>AX11</f>
        <v>23.549999999999997</v>
      </c>
      <c r="E15" s="6">
        <f t="shared" si="6"/>
        <v>58.6</v>
      </c>
      <c r="F15" s="10">
        <f t="shared" si="7"/>
        <v>19.533333333333335</v>
      </c>
      <c r="H15" s="8" t="s">
        <v>40</v>
      </c>
      <c r="I15" s="12">
        <f>I16-I10-I11</f>
        <v>22</v>
      </c>
      <c r="J15" s="13">
        <f>J16-J10-J11</f>
        <v>165.11236111111248</v>
      </c>
      <c r="K15" s="13">
        <f t="shared" si="8"/>
        <v>7.5051073232323855</v>
      </c>
      <c r="L15" s="13"/>
      <c r="M15" s="8"/>
      <c r="N15" s="8"/>
      <c r="O15" s="8"/>
      <c r="AJ15" s="3" t="s">
        <v>41</v>
      </c>
      <c r="AK15" s="4">
        <v>19.8</v>
      </c>
      <c r="AL15" s="4">
        <v>13.7</v>
      </c>
      <c r="AM15" s="4">
        <f t="shared" si="0"/>
        <v>33.5</v>
      </c>
      <c r="AN15" s="4">
        <f t="shared" si="3"/>
        <v>16.75</v>
      </c>
      <c r="AO15" s="28"/>
      <c r="AP15" s="4">
        <v>18.100000000000001</v>
      </c>
      <c r="AQ15" s="4">
        <v>11.7</v>
      </c>
      <c r="AR15" s="4">
        <f t="shared" si="1"/>
        <v>29.8</v>
      </c>
      <c r="AS15" s="4">
        <f t="shared" si="4"/>
        <v>14.9</v>
      </c>
      <c r="AT15" s="28"/>
      <c r="AU15" s="4">
        <v>19.600000000000001</v>
      </c>
      <c r="AV15" s="4">
        <v>13.6</v>
      </c>
      <c r="AW15" s="4">
        <f t="shared" si="2"/>
        <v>33.200000000000003</v>
      </c>
      <c r="AX15" s="4">
        <f t="shared" si="5"/>
        <v>16.600000000000001</v>
      </c>
    </row>
    <row r="16" spans="1:50" x14ac:dyDescent="0.25">
      <c r="A16" s="6" t="s">
        <v>35</v>
      </c>
      <c r="B16" s="9">
        <f>AN12</f>
        <v>15.35</v>
      </c>
      <c r="C16" s="9">
        <f>AS12</f>
        <v>15.100000000000001</v>
      </c>
      <c r="D16" s="9">
        <f>AX12</f>
        <v>14.350000000000001</v>
      </c>
      <c r="E16" s="6">
        <f t="shared" si="6"/>
        <v>44.800000000000004</v>
      </c>
      <c r="F16" s="10">
        <f t="shared" si="7"/>
        <v>14.933333333333335</v>
      </c>
      <c r="H16" s="14" t="s">
        <v>42</v>
      </c>
      <c r="I16" s="15">
        <f>4*3*3-1</f>
        <v>35</v>
      </c>
      <c r="J16" s="16">
        <f>SUMSQ(B9:D20)-I4</f>
        <v>275.88409722221877</v>
      </c>
      <c r="K16" s="14"/>
      <c r="L16" s="14"/>
      <c r="M16" s="14"/>
      <c r="N16" s="14"/>
      <c r="O16" s="14"/>
      <c r="AJ16" s="3" t="s">
        <v>43</v>
      </c>
      <c r="AK16" s="4">
        <v>16</v>
      </c>
      <c r="AL16" s="4">
        <v>21.6</v>
      </c>
      <c r="AM16" s="4">
        <f t="shared" si="0"/>
        <v>37.6</v>
      </c>
      <c r="AN16" s="4">
        <f t="shared" si="3"/>
        <v>18.8</v>
      </c>
      <c r="AO16" s="29"/>
      <c r="AP16" s="4">
        <v>13.6</v>
      </c>
      <c r="AQ16" s="4">
        <v>16.100000000000001</v>
      </c>
      <c r="AR16" s="4">
        <f t="shared" si="1"/>
        <v>29.700000000000003</v>
      </c>
      <c r="AS16" s="4">
        <f t="shared" si="4"/>
        <v>14.850000000000001</v>
      </c>
      <c r="AT16" s="29"/>
      <c r="AU16" s="4">
        <v>15.6</v>
      </c>
      <c r="AV16" s="4">
        <v>16.5</v>
      </c>
      <c r="AW16" s="4">
        <f t="shared" si="2"/>
        <v>32.1</v>
      </c>
      <c r="AX16" s="4">
        <f t="shared" si="5"/>
        <v>16.05</v>
      </c>
    </row>
    <row r="17" spans="1:7" x14ac:dyDescent="0.25">
      <c r="A17" s="6" t="s">
        <v>37</v>
      </c>
      <c r="B17" s="9">
        <f>AN13</f>
        <v>13.600000000000001</v>
      </c>
      <c r="C17" s="9">
        <f>AS13</f>
        <v>16.850000000000001</v>
      </c>
      <c r="D17" s="9">
        <f>AX13</f>
        <v>14.05</v>
      </c>
      <c r="E17" s="6">
        <f t="shared" si="6"/>
        <v>44.5</v>
      </c>
      <c r="F17" s="10">
        <f t="shared" si="7"/>
        <v>14.833333333333334</v>
      </c>
    </row>
    <row r="18" spans="1:7" x14ac:dyDescent="0.25">
      <c r="A18" s="6" t="s">
        <v>39</v>
      </c>
      <c r="B18" s="9">
        <f>AN14</f>
        <v>17.149999999999999</v>
      </c>
      <c r="C18" s="9">
        <f>AS14</f>
        <v>12.8</v>
      </c>
      <c r="D18" s="9">
        <f>AX14</f>
        <v>19.55</v>
      </c>
      <c r="E18" s="6">
        <f t="shared" si="6"/>
        <v>49.5</v>
      </c>
      <c r="F18" s="10">
        <f t="shared" si="7"/>
        <v>16.5</v>
      </c>
    </row>
    <row r="19" spans="1:7" x14ac:dyDescent="0.25">
      <c r="A19" s="6" t="s">
        <v>41</v>
      </c>
      <c r="B19" s="9">
        <f>AN15</f>
        <v>16.75</v>
      </c>
      <c r="C19" s="9">
        <f>AS15</f>
        <v>14.9</v>
      </c>
      <c r="D19" s="9">
        <f>AX15</f>
        <v>16.600000000000001</v>
      </c>
      <c r="E19" s="6">
        <f t="shared" si="6"/>
        <v>48.25</v>
      </c>
      <c r="F19" s="10">
        <f t="shared" si="7"/>
        <v>16.083333333333332</v>
      </c>
    </row>
    <row r="20" spans="1:7" x14ac:dyDescent="0.25">
      <c r="A20" s="6" t="s">
        <v>43</v>
      </c>
      <c r="B20" s="9">
        <f>AN16</f>
        <v>18.8</v>
      </c>
      <c r="C20" s="9">
        <f>AS16</f>
        <v>14.850000000000001</v>
      </c>
      <c r="D20" s="9">
        <f>AX16</f>
        <v>16.05</v>
      </c>
      <c r="E20" s="6">
        <f t="shared" si="6"/>
        <v>49.7</v>
      </c>
      <c r="F20" s="10">
        <f t="shared" si="7"/>
        <v>16.566666666666666</v>
      </c>
    </row>
    <row r="21" spans="1:7" x14ac:dyDescent="0.25">
      <c r="A21" s="6" t="s">
        <v>42</v>
      </c>
      <c r="B21" s="6">
        <f>SUM(B9:B20)</f>
        <v>194.1</v>
      </c>
      <c r="C21" s="6">
        <f>SUM(C9:C20)</f>
        <v>199.95000000000002</v>
      </c>
      <c r="D21" s="6">
        <f>SUM(D9:D20)</f>
        <v>217.60000000000002</v>
      </c>
      <c r="E21" s="17">
        <f>SUM(E9:E20)</f>
        <v>611.65000000000009</v>
      </c>
      <c r="F21" s="6"/>
    </row>
    <row r="25" spans="1:7" x14ac:dyDescent="0.25">
      <c r="A25" s="8" t="s">
        <v>44</v>
      </c>
      <c r="B25" s="8"/>
      <c r="C25" s="8"/>
      <c r="D25" s="8"/>
      <c r="E25" s="8"/>
      <c r="F25" s="8"/>
      <c r="G25" s="8"/>
    </row>
    <row r="26" spans="1:7" x14ac:dyDescent="0.25">
      <c r="A26" s="19" t="s">
        <v>34</v>
      </c>
      <c r="B26" s="23" t="s">
        <v>36</v>
      </c>
      <c r="C26" s="24"/>
      <c r="D26" s="25"/>
      <c r="E26" s="21" t="s">
        <v>5</v>
      </c>
      <c r="F26" s="21" t="s">
        <v>45</v>
      </c>
    </row>
    <row r="27" spans="1:7" x14ac:dyDescent="0.25">
      <c r="A27" s="19"/>
      <c r="B27" s="6" t="s">
        <v>46</v>
      </c>
      <c r="C27" s="6" t="s">
        <v>47</v>
      </c>
      <c r="D27" s="6" t="s">
        <v>48</v>
      </c>
      <c r="E27" s="22"/>
      <c r="F27" s="22"/>
    </row>
    <row r="28" spans="1:7" x14ac:dyDescent="0.25">
      <c r="A28" s="6" t="s">
        <v>49</v>
      </c>
      <c r="B28" s="10">
        <f t="shared" ref="B28:B31" si="12">E9</f>
        <v>56.1</v>
      </c>
      <c r="C28" s="10">
        <f t="shared" ref="C28:C31" si="13">E13</f>
        <v>53.45</v>
      </c>
      <c r="D28" s="10">
        <f t="shared" ref="D28:D31" si="14">E17</f>
        <v>44.5</v>
      </c>
      <c r="E28" s="10">
        <f t="shared" ref="E28:E32" si="15">SUM(B28:D28)</f>
        <v>154.05000000000001</v>
      </c>
      <c r="F28" s="10">
        <f t="shared" ref="F28:F31" si="16">E28/9</f>
        <v>17.116666666666667</v>
      </c>
    </row>
    <row r="29" spans="1:7" x14ac:dyDescent="0.25">
      <c r="A29" s="6" t="s">
        <v>50</v>
      </c>
      <c r="B29" s="10">
        <f>E10</f>
        <v>57.25</v>
      </c>
      <c r="C29" s="10">
        <f t="shared" si="13"/>
        <v>52.45</v>
      </c>
      <c r="D29" s="10">
        <f t="shared" si="14"/>
        <v>49.5</v>
      </c>
      <c r="E29" s="10">
        <f t="shared" si="15"/>
        <v>159.19999999999999</v>
      </c>
      <c r="F29" s="10">
        <f t="shared" si="16"/>
        <v>17.688888888888886</v>
      </c>
    </row>
    <row r="30" spans="1:7" x14ac:dyDescent="0.25">
      <c r="A30" s="9" t="s">
        <v>51</v>
      </c>
      <c r="B30" s="18">
        <f t="shared" si="12"/>
        <v>45.199999999999996</v>
      </c>
      <c r="C30" s="18">
        <f t="shared" si="13"/>
        <v>58.6</v>
      </c>
      <c r="D30" s="18">
        <f t="shared" si="14"/>
        <v>48.25</v>
      </c>
      <c r="E30" s="10">
        <f t="shared" si="15"/>
        <v>152.05000000000001</v>
      </c>
      <c r="F30" s="10">
        <f t="shared" si="16"/>
        <v>16.894444444444446</v>
      </c>
    </row>
    <row r="31" spans="1:7" x14ac:dyDescent="0.25">
      <c r="A31" s="9" t="s">
        <v>52</v>
      </c>
      <c r="B31" s="18">
        <f t="shared" si="12"/>
        <v>51.85</v>
      </c>
      <c r="C31" s="18">
        <f t="shared" si="13"/>
        <v>44.800000000000004</v>
      </c>
      <c r="D31" s="18">
        <f t="shared" si="14"/>
        <v>49.7</v>
      </c>
      <c r="E31" s="10">
        <f t="shared" si="15"/>
        <v>146.35000000000002</v>
      </c>
      <c r="F31" s="10">
        <f t="shared" si="16"/>
        <v>16.261111111111113</v>
      </c>
    </row>
    <row r="32" spans="1:7" x14ac:dyDescent="0.25">
      <c r="A32" s="6" t="s">
        <v>5</v>
      </c>
      <c r="B32" s="10">
        <f>SUM(B28:B31)</f>
        <v>210.39999999999998</v>
      </c>
      <c r="C32" s="10">
        <f>SUM(C28:C31)</f>
        <v>209.3</v>
      </c>
      <c r="D32" s="10">
        <f>SUM(D28:D31)</f>
        <v>191.95</v>
      </c>
      <c r="E32" s="10">
        <f t="shared" si="15"/>
        <v>611.65</v>
      </c>
      <c r="F32" s="10"/>
    </row>
    <row r="33" spans="1:6" x14ac:dyDescent="0.25">
      <c r="A33" s="6" t="s">
        <v>45</v>
      </c>
      <c r="B33" s="10">
        <f>B32/12</f>
        <v>17.533333333333331</v>
      </c>
      <c r="C33" s="10">
        <f>C32/12</f>
        <v>17.441666666666666</v>
      </c>
      <c r="D33" s="10">
        <f>D32/12</f>
        <v>15.995833333333332</v>
      </c>
      <c r="E33" s="10"/>
      <c r="F33" s="10"/>
    </row>
  </sheetData>
  <mergeCells count="20"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  <mergeCell ref="A7:A8"/>
    <mergeCell ref="B7:D7"/>
    <mergeCell ref="E7:E8"/>
    <mergeCell ref="F7:F8"/>
    <mergeCell ref="A26:A27"/>
    <mergeCell ref="B26:D26"/>
    <mergeCell ref="E26:E27"/>
    <mergeCell ref="F26:F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mochaziz06@gmail.com</cp:lastModifiedBy>
  <dcterms:created xsi:type="dcterms:W3CDTF">2023-04-12T06:10:48Z</dcterms:created>
  <dcterms:modified xsi:type="dcterms:W3CDTF">2023-05-20T12:31:31Z</dcterms:modified>
</cp:coreProperties>
</file>